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c6dfc442ea3b91a/Desktop/"/>
    </mc:Choice>
  </mc:AlternateContent>
  <xr:revisionPtr revIDLastSave="481" documentId="11_AD4D066CA252ABDACC104897F154F60673EEDF52" xr6:coauthVersionLast="47" xr6:coauthVersionMax="47" xr10:uidLastSave="{6BA0764E-3E25-46A9-A786-02E5AE0BC634}"/>
  <bookViews>
    <workbookView xWindow="390" yWindow="110" windowWidth="19980" windowHeight="11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L56" i="1" s="1"/>
  <c r="F23" i="1"/>
  <c r="L23" i="1" s="1"/>
  <c r="F53" i="1"/>
  <c r="L53" i="1" s="1"/>
  <c r="I28" i="1"/>
  <c r="L28" i="1" s="1"/>
  <c r="I26" i="1"/>
  <c r="L26" i="1" s="1"/>
  <c r="L58" i="1" l="1"/>
  <c r="L33" i="1"/>
  <c r="F38" i="1"/>
  <c r="L38" i="1" s="1"/>
  <c r="I41" i="1"/>
  <c r="L41" i="1" s="1"/>
  <c r="I43" i="1"/>
  <c r="L43" i="1" s="1"/>
  <c r="L48" i="1" l="1"/>
  <c r="B19" i="1" s="1"/>
</calcChain>
</file>

<file path=xl/sharedStrings.xml><?xml version="1.0" encoding="utf-8"?>
<sst xmlns="http://schemas.openxmlformats.org/spreadsheetml/2006/main" count="130" uniqueCount="52">
  <si>
    <t>医療分</t>
    <rPh sb="0" eb="2">
      <t>イリョウ</t>
    </rPh>
    <rPh sb="2" eb="3">
      <t>ブン</t>
    </rPh>
    <phoneticPr fontId="3"/>
  </si>
  <si>
    <t>所得割額</t>
    <rPh sb="0" eb="4">
      <t>ショトクワリガク</t>
    </rPh>
    <phoneticPr fontId="3"/>
  </si>
  <si>
    <t>均等割額</t>
    <rPh sb="0" eb="3">
      <t>キントウワ</t>
    </rPh>
    <rPh sb="3" eb="4">
      <t>ガク</t>
    </rPh>
    <phoneticPr fontId="3"/>
  </si>
  <si>
    <t>平等割額</t>
    <rPh sb="0" eb="4">
      <t>ビョウドウワリガク</t>
    </rPh>
    <phoneticPr fontId="3"/>
  </si>
  <si>
    <t>円</t>
    <rPh sb="0" eb="1">
      <t>エン</t>
    </rPh>
    <phoneticPr fontId="3"/>
  </si>
  <si>
    <t>×</t>
    <phoneticPr fontId="3"/>
  </si>
  <si>
    <t>％</t>
    <phoneticPr fontId="3"/>
  </si>
  <si>
    <t>人</t>
    <rPh sb="0" eb="1">
      <t>ニン</t>
    </rPh>
    <phoneticPr fontId="3"/>
  </si>
  <si>
    <t>＝</t>
    <phoneticPr fontId="3"/>
  </si>
  <si>
    <t>合計</t>
    <rPh sb="0" eb="2">
      <t>ゴウケイ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</si>
  <si>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</si>
  <si>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</si>
  <si>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</si>
  <si>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</si>
  <si>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A</t>
    <phoneticPr fontId="3"/>
  </si>
  <si>
    <t>（最高限度額　65万円）</t>
    <rPh sb="1" eb="6">
      <t>サイコウゲンドガク</t>
    </rPh>
    <rPh sb="9" eb="10">
      <t>マン</t>
    </rPh>
    <rPh sb="10" eb="11">
      <t>エン</t>
    </rPh>
    <phoneticPr fontId="3"/>
  </si>
  <si>
    <t>加入者全員の基礎となる所得額（※１）</t>
    <rPh sb="0" eb="3">
      <t>カニュウシャ</t>
    </rPh>
    <rPh sb="3" eb="5">
      <t>ゼンイン</t>
    </rPh>
    <rPh sb="6" eb="8">
      <t>キソ</t>
    </rPh>
    <rPh sb="11" eb="13">
      <t>ショトク</t>
    </rPh>
    <rPh sb="13" eb="14">
      <t>ガク</t>
    </rPh>
    <phoneticPr fontId="3"/>
  </si>
  <si>
    <t>加入者（未就学児（※２）を除く）一人につき、</t>
    <rPh sb="0" eb="3">
      <t>カニュウシャ</t>
    </rPh>
    <rPh sb="4" eb="8">
      <t>ミシュウガクジ</t>
    </rPh>
    <rPh sb="13" eb="14">
      <t>ノゾ</t>
    </rPh>
    <rPh sb="16" eb="18">
      <t>ヒトリ</t>
    </rPh>
    <phoneticPr fontId="3"/>
  </si>
  <si>
    <t>加入者未就学児一人につき、</t>
    <rPh sb="0" eb="3">
      <t>カニュウシャ</t>
    </rPh>
    <rPh sb="3" eb="7">
      <t>ミシュウガクジ</t>
    </rPh>
    <rPh sb="7" eb="9">
      <t>ヒトリ</t>
    </rPh>
    <phoneticPr fontId="3"/>
  </si>
  <si>
    <t>1世帯につき</t>
    <rPh sb="1" eb="3">
      <t>セタイ</t>
    </rPh>
    <phoneticPr fontId="3"/>
  </si>
  <si>
    <t>後期高齢者支援分</t>
    <rPh sb="0" eb="5">
      <t>コウキコウレイシャ</t>
    </rPh>
    <rPh sb="5" eb="8">
      <t>シエンブン</t>
    </rPh>
    <phoneticPr fontId="3"/>
  </si>
  <si>
    <t>①＋②＋③＋④（100円未満切り捨て）</t>
    <rPh sb="11" eb="12">
      <t>エン</t>
    </rPh>
    <rPh sb="12" eb="14">
      <t>ミマン</t>
    </rPh>
    <rPh sb="14" eb="15">
      <t>キ</t>
    </rPh>
    <rPh sb="16" eb="17">
      <t>ス</t>
    </rPh>
    <phoneticPr fontId="3"/>
  </si>
  <si>
    <t>B</t>
    <phoneticPr fontId="3"/>
  </si>
  <si>
    <t>（最高限度額　24万円）</t>
    <rPh sb="1" eb="6">
      <t>サイコウゲンドガク</t>
    </rPh>
    <rPh sb="9" eb="10">
      <t>マン</t>
    </rPh>
    <rPh sb="10" eb="11">
      <t>エン</t>
    </rPh>
    <phoneticPr fontId="3"/>
  </si>
  <si>
    <t>C</t>
    <phoneticPr fontId="3"/>
  </si>
  <si>
    <t>（最高限度額　17万円）</t>
    <rPh sb="1" eb="6">
      <t>サイコウゲンドガク</t>
    </rPh>
    <rPh sb="9" eb="10">
      <t>マン</t>
    </rPh>
    <rPh sb="10" eb="11">
      <t>エン</t>
    </rPh>
    <phoneticPr fontId="3"/>
  </si>
  <si>
    <t>介護分</t>
    <rPh sb="0" eb="2">
      <t>カイゴ</t>
    </rPh>
    <rPh sb="2" eb="3">
      <t>ブン</t>
    </rPh>
    <phoneticPr fontId="3"/>
  </si>
  <si>
    <t>浜松市国民健康保険料の試算　自動計算シート</t>
    <rPh sb="0" eb="3">
      <t>ハママツシ</t>
    </rPh>
    <rPh sb="3" eb="10">
      <t>コクミンケンコウホケンリョウ</t>
    </rPh>
    <rPh sb="11" eb="13">
      <t>シサン</t>
    </rPh>
    <rPh sb="14" eb="18">
      <t>ジドウケイサン</t>
    </rPh>
    <phoneticPr fontId="3"/>
  </si>
  <si>
    <t>加入者が複数の場合は、加入者ごとに計算し、世帯で合算します。（※１）</t>
    <rPh sb="0" eb="3">
      <t>カニュウシャ</t>
    </rPh>
    <rPh sb="4" eb="6">
      <t>フクスウ</t>
    </rPh>
    <rPh sb="7" eb="9">
      <t>バアイ</t>
    </rPh>
    <rPh sb="11" eb="14">
      <t>カニュウシャ</t>
    </rPh>
    <rPh sb="17" eb="19">
      <t>ケイサン</t>
    </rPh>
    <rPh sb="21" eb="23">
      <t>セタイ</t>
    </rPh>
    <rPh sb="24" eb="26">
      <t>ガッサン</t>
    </rPh>
    <phoneticPr fontId="3"/>
  </si>
  <si>
    <t xml:space="preserve">  加入者毎に計算し、世帯で合算します。総所得金額等が基礎控除（43万円）を下回る場合は0円となります。</t>
  </si>
  <si>
    <t>※  未就学児や介護該当者がいない場合は、人数の欄を「0」にしてください。</t>
  </si>
  <si>
    <t>※  １年間加入しない場合は、加入月数で按分します、月末時点で国保資格がある場合、１か月分の保険料がかかります。</t>
  </si>
  <si>
    <r>
      <rPr>
        <sz val="11"/>
        <color rgb="FFFF0000"/>
        <rFont val="Yu Gothic"/>
        <family val="3"/>
        <charset val="128"/>
        <scheme val="minor"/>
      </rPr>
      <t xml:space="preserve">※1 </t>
    </r>
    <r>
      <rPr>
        <sz val="11"/>
        <color theme="1"/>
        <rFont val="Yu Gothic"/>
        <family val="2"/>
        <scheme val="minor"/>
      </rPr>
      <t>加入者全員の基礎となる所得額＝前年の総所得金額等－基礎控除（43万円）</t>
    </r>
    <phoneticPr fontId="3"/>
  </si>
  <si>
    <r>
      <rPr>
        <sz val="11"/>
        <color rgb="FFFF0000"/>
        <rFont val="Yu Gothic"/>
        <family val="3"/>
        <charset val="128"/>
        <scheme val="minor"/>
      </rPr>
      <t>※2</t>
    </r>
    <r>
      <rPr>
        <sz val="11"/>
        <color theme="1"/>
        <rFont val="Yu Gothic"/>
        <family val="2"/>
        <scheme val="minor"/>
      </rPr>
      <t xml:space="preserve"> 未就学児とは令和7年3月31日に6歳以下の子どものことをいいます。</t>
    </r>
    <phoneticPr fontId="3"/>
  </si>
  <si>
    <t>加入者の合計人数</t>
    <rPh sb="0" eb="3">
      <t>カニュウシャ</t>
    </rPh>
    <rPh sb="4" eb="8">
      <t>ゴウケイニンズウ</t>
    </rPh>
    <phoneticPr fontId="3"/>
  </si>
  <si>
    <t>加入者のうち、40歳から64歳までの加入者の人数（いない場合は、0を入力）</t>
    <rPh sb="0" eb="3">
      <t>カニュウシャ</t>
    </rPh>
    <rPh sb="9" eb="10">
      <t>サイ</t>
    </rPh>
    <rPh sb="14" eb="15">
      <t>サイ</t>
    </rPh>
    <rPh sb="18" eb="21">
      <t>カニュウシャ</t>
    </rPh>
    <rPh sb="22" eb="24">
      <t>ニンズウ</t>
    </rPh>
    <phoneticPr fontId="3"/>
  </si>
  <si>
    <t>人</t>
    <rPh sb="0" eb="1">
      <t>ヒト</t>
    </rPh>
    <phoneticPr fontId="3"/>
  </si>
  <si>
    <t>　</t>
    <phoneticPr fontId="3"/>
  </si>
  <si>
    <t>歳</t>
    <rPh sb="0" eb="1">
      <t>サイ</t>
    </rPh>
    <phoneticPr fontId="3"/>
  </si>
  <si>
    <r>
      <t>加入者の前年の</t>
    </r>
    <r>
      <rPr>
        <u/>
        <sz val="11"/>
        <color theme="1"/>
        <rFont val="Yu Gothic"/>
        <family val="3"/>
        <charset val="128"/>
        <scheme val="minor"/>
      </rPr>
      <t>総所得金額と、年齢を入力</t>
    </r>
    <r>
      <rPr>
        <sz val="11"/>
        <color theme="1"/>
        <rFont val="Yu Gothic"/>
        <family val="2"/>
        <scheme val="minor"/>
      </rPr>
      <t>を入力してください。（2人目の加入者）</t>
    </r>
    <rPh sb="0" eb="3">
      <t>カニュウシャ</t>
    </rPh>
    <rPh sb="4" eb="6">
      <t>ゼンネン</t>
    </rPh>
    <rPh sb="7" eb="10">
      <t>ソウショトク</t>
    </rPh>
    <rPh sb="10" eb="12">
      <t>キンガク</t>
    </rPh>
    <rPh sb="20" eb="22">
      <t>ニュウリョク</t>
    </rPh>
    <rPh sb="30" eb="32">
      <t>フタリ</t>
    </rPh>
    <rPh sb="32" eb="33">
      <t>メ</t>
    </rPh>
    <rPh sb="34" eb="37">
      <t>カニュウシャ</t>
    </rPh>
    <phoneticPr fontId="3"/>
  </si>
  <si>
    <r>
      <t>加入者の前年の</t>
    </r>
    <r>
      <rPr>
        <u/>
        <sz val="11"/>
        <color theme="1"/>
        <rFont val="Yu Gothic"/>
        <family val="3"/>
        <charset val="128"/>
        <scheme val="minor"/>
      </rPr>
      <t>総所得金額と、年齢を入力</t>
    </r>
    <r>
      <rPr>
        <sz val="11"/>
        <color theme="1"/>
        <rFont val="Yu Gothic"/>
        <family val="2"/>
        <scheme val="minor"/>
      </rPr>
      <t>を入力してください。（3人目の加入者）</t>
    </r>
    <r>
      <rPr>
        <sz val="11"/>
        <color theme="1"/>
        <rFont val="Yu Gothic"/>
        <family val="2"/>
        <charset val="128"/>
        <scheme val="minor"/>
      </rPr>
      <t/>
    </r>
    <rPh sb="0" eb="3">
      <t>カニュウシャ</t>
    </rPh>
    <rPh sb="4" eb="6">
      <t>ゼンネン</t>
    </rPh>
    <rPh sb="7" eb="10">
      <t>ソウショトク</t>
    </rPh>
    <rPh sb="10" eb="12">
      <t>キンガク</t>
    </rPh>
    <rPh sb="20" eb="22">
      <t>ニュウリョク</t>
    </rPh>
    <rPh sb="32" eb="33">
      <t>メ</t>
    </rPh>
    <rPh sb="34" eb="37">
      <t>カニュウシャ</t>
    </rPh>
    <phoneticPr fontId="3"/>
  </si>
  <si>
    <r>
      <t>加入者の前年の</t>
    </r>
    <r>
      <rPr>
        <u/>
        <sz val="11"/>
        <color theme="1"/>
        <rFont val="Yu Gothic"/>
        <family val="3"/>
        <charset val="128"/>
        <scheme val="minor"/>
      </rPr>
      <t>総所得金額と、年齢を入力</t>
    </r>
    <r>
      <rPr>
        <sz val="11"/>
        <color theme="1"/>
        <rFont val="Yu Gothic"/>
        <family val="2"/>
        <scheme val="minor"/>
      </rPr>
      <t>を入力してください。（4人目の加入者）</t>
    </r>
    <r>
      <rPr>
        <sz val="11"/>
        <color theme="1"/>
        <rFont val="Yu Gothic"/>
        <family val="2"/>
        <charset val="128"/>
        <scheme val="minor"/>
      </rPr>
      <t/>
    </r>
    <rPh sb="0" eb="3">
      <t>カニュウシャ</t>
    </rPh>
    <rPh sb="4" eb="6">
      <t>ゼンネン</t>
    </rPh>
    <rPh sb="7" eb="10">
      <t>ソウショトク</t>
    </rPh>
    <rPh sb="10" eb="12">
      <t>キンガク</t>
    </rPh>
    <rPh sb="20" eb="22">
      <t>ニュウリョク</t>
    </rPh>
    <rPh sb="32" eb="33">
      <t>メ</t>
    </rPh>
    <rPh sb="34" eb="37">
      <t>カニュウシャ</t>
    </rPh>
    <phoneticPr fontId="3"/>
  </si>
  <si>
    <r>
      <t>加入者の前年の</t>
    </r>
    <r>
      <rPr>
        <u/>
        <sz val="11"/>
        <color theme="1"/>
        <rFont val="Yu Gothic"/>
        <family val="3"/>
        <charset val="128"/>
        <scheme val="minor"/>
      </rPr>
      <t>総所得金額と、年齢を入力</t>
    </r>
    <r>
      <rPr>
        <sz val="11"/>
        <color theme="1"/>
        <rFont val="Yu Gothic"/>
        <family val="2"/>
        <scheme val="minor"/>
      </rPr>
      <t>を入力してください。（5人目の加入者）</t>
    </r>
    <r>
      <rPr>
        <sz val="11"/>
        <color theme="1"/>
        <rFont val="Yu Gothic"/>
        <family val="2"/>
        <charset val="128"/>
        <scheme val="minor"/>
      </rPr>
      <t/>
    </r>
    <rPh sb="0" eb="3">
      <t>カニュウシャ</t>
    </rPh>
    <rPh sb="4" eb="6">
      <t>ゼンネン</t>
    </rPh>
    <rPh sb="7" eb="10">
      <t>ソウショトク</t>
    </rPh>
    <rPh sb="10" eb="12">
      <t>キンガク</t>
    </rPh>
    <rPh sb="20" eb="22">
      <t>ニュウリョク</t>
    </rPh>
    <rPh sb="32" eb="33">
      <t>メ</t>
    </rPh>
    <rPh sb="34" eb="37">
      <t>カニュウシャ</t>
    </rPh>
    <phoneticPr fontId="3"/>
  </si>
  <si>
    <r>
      <t>加入者の前年の</t>
    </r>
    <r>
      <rPr>
        <u/>
        <sz val="11"/>
        <color theme="1"/>
        <rFont val="Yu Gothic"/>
        <family val="3"/>
        <charset val="128"/>
        <scheme val="minor"/>
      </rPr>
      <t>総所得金額と、年齢を入力</t>
    </r>
    <r>
      <rPr>
        <sz val="11"/>
        <color theme="1"/>
        <rFont val="Yu Gothic"/>
        <family val="2"/>
        <scheme val="minor"/>
      </rPr>
      <t>を入力してください。（6人目の加入者）</t>
    </r>
    <r>
      <rPr>
        <sz val="11"/>
        <color theme="1"/>
        <rFont val="Yu Gothic"/>
        <family val="2"/>
        <charset val="128"/>
        <scheme val="minor"/>
      </rPr>
      <t/>
    </r>
    <rPh sb="0" eb="3">
      <t>カニュウシャ</t>
    </rPh>
    <rPh sb="4" eb="6">
      <t>ゼンネン</t>
    </rPh>
    <rPh sb="7" eb="10">
      <t>ソウショトク</t>
    </rPh>
    <rPh sb="10" eb="12">
      <t>キンガク</t>
    </rPh>
    <rPh sb="20" eb="22">
      <t>ニュウリョク</t>
    </rPh>
    <rPh sb="32" eb="33">
      <t>メ</t>
    </rPh>
    <rPh sb="34" eb="37">
      <t>カニュウシャ</t>
    </rPh>
    <phoneticPr fontId="3"/>
  </si>
  <si>
    <r>
      <t>加入者の前年の</t>
    </r>
    <r>
      <rPr>
        <u/>
        <sz val="11"/>
        <color theme="1"/>
        <rFont val="Yu Gothic"/>
        <family val="3"/>
        <charset val="128"/>
        <scheme val="minor"/>
      </rPr>
      <t>総所得金額と、年齢を入力</t>
    </r>
    <r>
      <rPr>
        <sz val="11"/>
        <color theme="1"/>
        <rFont val="Yu Gothic"/>
        <family val="2"/>
        <scheme val="minor"/>
      </rPr>
      <t>してください。（加入者が1名の場合は、このシートのみに入力します。）</t>
    </r>
    <rPh sb="0" eb="3">
      <t>カニュウシャ</t>
    </rPh>
    <rPh sb="4" eb="6">
      <t>ゼンネン</t>
    </rPh>
    <rPh sb="7" eb="10">
      <t>ソウショトク</t>
    </rPh>
    <rPh sb="10" eb="12">
      <t>キンガク</t>
    </rPh>
    <rPh sb="14" eb="16">
      <t>ネンレイ</t>
    </rPh>
    <rPh sb="17" eb="19">
      <t>ニュウリョク</t>
    </rPh>
    <rPh sb="27" eb="30">
      <t>カニュウシャ</t>
    </rPh>
    <rPh sb="32" eb="33">
      <t>メイ</t>
    </rPh>
    <rPh sb="34" eb="36">
      <t>バアイ</t>
    </rPh>
    <rPh sb="46" eb="48">
      <t>ニュウリョク</t>
    </rPh>
    <phoneticPr fontId="3"/>
  </si>
  <si>
    <t>加入者一人につき、</t>
    <rPh sb="0" eb="3">
      <t>カニュウシャ</t>
    </rPh>
    <rPh sb="3" eb="5">
      <t>ヒトリ</t>
    </rPh>
    <phoneticPr fontId="3"/>
  </si>
  <si>
    <t>加入者のうち、未就学児の人数（いない場合は、0を入力）※2 未就学児とは令和7年3月31日に6歳以下の子どもとします。</t>
    <rPh sb="0" eb="3">
      <t>カニュウシャ</t>
    </rPh>
    <rPh sb="7" eb="11">
      <t>ミシュウガクジ</t>
    </rPh>
    <rPh sb="12" eb="14">
      <t>ニンズウ</t>
    </rPh>
    <rPh sb="18" eb="20">
      <t>バアイ</t>
    </rPh>
    <rPh sb="24" eb="26">
      <t>ニュウリョク</t>
    </rPh>
    <phoneticPr fontId="3"/>
  </si>
  <si>
    <t>※色の付いたセルに入力してください。</t>
    <rPh sb="1" eb="2">
      <t>イロ</t>
    </rPh>
    <rPh sb="3" eb="4">
      <t>ツ</t>
    </rPh>
    <rPh sb="9" eb="11">
      <t>ニュウリョク</t>
    </rPh>
    <phoneticPr fontId="3"/>
  </si>
  <si>
    <t>①＋②（100円未満切り捨て）</t>
    <rPh sb="7" eb="8">
      <t>エン</t>
    </rPh>
    <rPh sb="8" eb="10">
      <t>ミマン</t>
    </rPh>
    <rPh sb="10" eb="11">
      <t>キ</t>
    </rPh>
    <rPh sb="12" eb="13">
      <t>ス</t>
    </rPh>
    <phoneticPr fontId="3"/>
  </si>
  <si>
    <t>※世帯の所得が軽減基準額以下のとき均等割・平等割が定められた軽減率に従い減じられますが、</t>
    <phoneticPr fontId="3"/>
  </si>
  <si>
    <t>　このシートでは、軽減を考慮していません。</t>
    <rPh sb="9" eb="11">
      <t>ケイゲン</t>
    </rPh>
    <rPh sb="12" eb="14">
      <t>コウリョ</t>
    </rPh>
    <phoneticPr fontId="3"/>
  </si>
  <si>
    <t>←国民健康保険料額　世帯合計金額</t>
    <rPh sb="1" eb="9">
      <t>コクミンケンコウホケンリョウガク</t>
    </rPh>
    <rPh sb="10" eb="14">
      <t>セタイゴウケイ</t>
    </rPh>
    <rPh sb="14" eb="16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</si>
</sst>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38" fontId="0" fillId="0" borderId="0" xfId="1" applyFont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8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left" vertical="center"/>
    </xf>
    <xf numFmtId="38" fontId="10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0" fillId="0" borderId="2" xfId="1" applyFont="1" applyBorder="1" applyAlignment="1">
      <alignment vertical="center"/>
    </xf>
    <xf numFmtId="40" fontId="0" fillId="0" borderId="1" xfId="1" applyNumberFormat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6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0" fillId="2" borderId="2" xfId="1" applyFont="1" applyFill="1" applyBorder="1" applyAlignment="1" applyProtection="1">
      <alignment vertical="center"/>
      <protection locked="0"/>
    </xf>
    <xf numFmtId="38" fontId="0" fillId="0" borderId="0" xfId="1" applyFont="1" applyAlignment="1" applyProtection="1">
      <alignment vertical="center"/>
      <protection locked="0"/>
    </xf>
    <xf numFmtId="38" fontId="0" fillId="2" borderId="11" xfId="1" applyFont="1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38" fontId="0" fillId="2" borderId="12" xfId="1" applyFont="1" applyFill="1" applyBorder="1" applyAlignment="1" applyProtection="1">
      <alignment horizontal="center" vertical="center"/>
      <protection locked="0"/>
    </xf>
    <xf numFmtId="38" fontId="0" fillId="0" borderId="0" xfId="1" applyFont="1" applyFill="1" applyAlignment="1">
      <alignment horizontal="left" vertical="center"/>
    </xf>
    <xf numFmtId="38" fontId="10" fillId="0" borderId="2" xfId="1" applyFont="1" applyBorder="1" applyAlignment="1">
      <alignment vertical="center"/>
    </xf>
    <xf numFmtId="38" fontId="11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65"/>
  <sheetViews>
    <sheetView tabSelected="1" topLeftCell="A10" workbookViewId="0">
      <selection activeCell="B15" sqref="B15"/>
    </sheetView>
  </sheetViews>
  <sheetFormatPr defaultRowHeight="18"/>
  <cols>
    <col min="1" max="1" width="5.75" style="20" customWidth="1"/>
    <col min="2" max="2" width="16" style="20" customWidth="1"/>
    <col min="3" max="3" width="3.58203125" style="12" customWidth="1"/>
    <col min="4" max="4" width="6.5" style="12" customWidth="1"/>
    <col min="5" max="5" width="3.58203125" style="12" customWidth="1"/>
    <col min="6" max="6" width="14.58203125" style="20" customWidth="1"/>
    <col min="7" max="7" width="2.9140625" style="1" customWidth="1"/>
    <col min="8" max="8" width="3.08203125" style="1" customWidth="1"/>
    <col min="9" max="9" width="15.25" style="20" customWidth="1"/>
    <col min="10" max="10" width="4.1640625" style="1" customWidth="1"/>
    <col min="11" max="11" width="3.4140625" style="1" customWidth="1"/>
    <col min="12" max="12" width="14.83203125" style="20" customWidth="1"/>
    <col min="13" max="13" width="2.9140625" style="1" customWidth="1"/>
    <col min="14" max="14" width="4.5" style="1" customWidth="1"/>
    <col min="15" max="16384" width="8.6640625" style="20"/>
  </cols>
  <sheetData>
    <row r="2" spans="2:6" ht="25.5" customHeight="1">
      <c r="B2" s="43" t="s">
        <v>27</v>
      </c>
    </row>
    <row r="3" spans="2:6" ht="25.5" customHeight="1">
      <c r="B3" s="35" t="s">
        <v>47</v>
      </c>
    </row>
    <row r="4" spans="2:6" ht="18.5" thickBot="1"/>
    <row r="5" spans="2:6" ht="18.5" thickBot="1">
      <c r="B5" s="36">
        <v>5</v>
      </c>
      <c r="C5" s="5" t="s">
        <v>36</v>
      </c>
      <c r="D5" s="20" t="s">
        <v>34</v>
      </c>
      <c r="E5" s="5"/>
    </row>
    <row r="6" spans="2:6" ht="18.5" thickBot="1">
      <c r="B6" s="36">
        <v>2</v>
      </c>
      <c r="C6" s="5" t="s">
        <v>36</v>
      </c>
      <c r="D6" s="20" t="s">
        <v>35</v>
      </c>
      <c r="E6" s="5"/>
    </row>
    <row r="7" spans="2:6" ht="18.5" thickBot="1">
      <c r="B7" s="36">
        <v>1</v>
      </c>
      <c r="C7" s="5" t="s">
        <v>36</v>
      </c>
      <c r="D7" s="20" t="s">
        <v>46</v>
      </c>
      <c r="E7" s="5"/>
    </row>
    <row r="8" spans="2:6" ht="18.5" thickBot="1">
      <c r="B8" s="37"/>
      <c r="D8" s="29"/>
    </row>
    <row r="9" spans="2:6" ht="18.5" thickBot="1">
      <c r="B9" s="36">
        <v>5550000</v>
      </c>
      <c r="C9" s="5" t="s">
        <v>4</v>
      </c>
      <c r="D9" s="38">
        <v>41</v>
      </c>
      <c r="E9" s="5" t="s">
        <v>38</v>
      </c>
      <c r="F9" s="20" t="s">
        <v>44</v>
      </c>
    </row>
    <row r="10" spans="2:6" ht="18.5" thickBot="1">
      <c r="B10" s="36">
        <v>30000</v>
      </c>
      <c r="C10" s="5" t="s">
        <v>4</v>
      </c>
      <c r="D10" s="39">
        <v>17</v>
      </c>
      <c r="E10" s="5" t="s">
        <v>38</v>
      </c>
      <c r="F10" s="20" t="s">
        <v>39</v>
      </c>
    </row>
    <row r="11" spans="2:6" ht="18.5" thickBot="1">
      <c r="B11" s="36">
        <v>550000</v>
      </c>
      <c r="C11" s="5" t="s">
        <v>4</v>
      </c>
      <c r="D11" s="40">
        <v>20</v>
      </c>
      <c r="E11" s="5" t="s">
        <v>38</v>
      </c>
      <c r="F11" s="20" t="s">
        <v>40</v>
      </c>
    </row>
    <row r="12" spans="2:6" ht="18.5" thickBot="1">
      <c r="B12" s="36">
        <v>2030000</v>
      </c>
      <c r="C12" s="5" t="s">
        <v>4</v>
      </c>
      <c r="D12" s="39">
        <v>60</v>
      </c>
      <c r="E12" s="5" t="s">
        <v>38</v>
      </c>
      <c r="F12" s="20" t="s">
        <v>41</v>
      </c>
    </row>
    <row r="13" spans="2:6" ht="18.5" thickBot="1">
      <c r="B13" s="36">
        <v>0</v>
      </c>
      <c r="C13" s="5" t="s">
        <v>4</v>
      </c>
      <c r="D13" s="40">
        <v>5</v>
      </c>
      <c r="E13" s="5" t="s">
        <v>38</v>
      </c>
      <c r="F13" s="20" t="s">
        <v>42</v>
      </c>
    </row>
    <row r="14" spans="2:6" ht="18.5" thickBot="1">
      <c r="B14" s="36"/>
      <c r="C14" s="5" t="s">
        <v>4</v>
      </c>
      <c r="D14" s="39"/>
      <c r="E14" s="5" t="s">
        <v>38</v>
      </c>
      <c r="F14" s="20" t="s">
        <v>43</v>
      </c>
    </row>
    <row r="15" spans="2:6">
      <c r="B15" s="21"/>
      <c r="C15" s="5"/>
      <c r="D15" s="5"/>
      <c r="E15" s="5"/>
      <c r="F15" s="20" t="s">
        <v>28</v>
      </c>
    </row>
    <row r="16" spans="2:6">
      <c r="B16" s="21"/>
      <c r="C16" s="5"/>
      <c r="D16" s="5"/>
      <c r="E16" s="5"/>
      <c r="F16" s="41" t="s">
        <v>49</v>
      </c>
    </row>
    <row r="17" spans="2:14">
      <c r="B17" s="21"/>
      <c r="C17" s="5" t="s">
        <v>37</v>
      </c>
      <c r="D17" s="5"/>
      <c r="E17" s="5"/>
      <c r="F17" s="20" t="s">
        <v>50</v>
      </c>
    </row>
    <row r="18" spans="2:14" ht="9.5" customHeight="1" thickBot="1">
      <c r="B18" s="21"/>
      <c r="C18" s="5"/>
      <c r="D18" s="5"/>
      <c r="E18" s="5"/>
    </row>
    <row r="19" spans="2:14" ht="33.5" customHeight="1" thickBot="1">
      <c r="B19" s="42">
        <f>L33+L48+L58</f>
        <v>1001700</v>
      </c>
      <c r="C19" s="18" t="s">
        <v>51</v>
      </c>
      <c r="D19" s="18"/>
      <c r="E19" s="18"/>
      <c r="F19" s="19"/>
    </row>
    <row r="20" spans="2:14" ht="18.5" thickBot="1"/>
    <row r="21" spans="2:14" ht="18.5" thickBot="1">
      <c r="B21" s="30" t="s">
        <v>0</v>
      </c>
      <c r="C21" s="13"/>
      <c r="D21" s="13"/>
      <c r="E21" s="13"/>
    </row>
    <row r="22" spans="2:14" s="23" customFormat="1" ht="15.5" customHeight="1" thickBot="1">
      <c r="B22" s="31"/>
      <c r="C22" s="14"/>
      <c r="D22" s="14"/>
      <c r="E22" s="14"/>
      <c r="F22" s="22" t="s">
        <v>16</v>
      </c>
      <c r="G22" s="2"/>
      <c r="H22" s="2"/>
      <c r="I22" s="22"/>
      <c r="J22" s="2"/>
      <c r="K22" s="2"/>
      <c r="L22" s="22"/>
      <c r="M22" s="2"/>
      <c r="N22" s="3"/>
    </row>
    <row r="23" spans="2:14" ht="25" customHeight="1" thickBot="1">
      <c r="B23" s="32" t="s">
        <v>1</v>
      </c>
      <c r="C23" s="5"/>
      <c r="D23" s="5"/>
      <c r="E23" s="5"/>
      <c r="F23" s="24">
        <f>IF(B9-430000&lt;0, 0,B9-430000)+IF(B10-430000&lt;0, 0,B10-430000)+IF(B11-430000&lt;0, 0,B11-430000)+IF(B12-430000&lt;0, 0,B12-430000)+IF(B13-430000&lt;0, 0,B13-430000)+IF(B14-430000&lt;0, 0,B14-430000)</f>
        <v>6840000</v>
      </c>
      <c r="G23" s="4" t="s">
        <v>4</v>
      </c>
      <c r="H23" s="4" t="s">
        <v>5</v>
      </c>
      <c r="I23" s="25">
        <v>7.2</v>
      </c>
      <c r="J23" s="5" t="s">
        <v>6</v>
      </c>
      <c r="K23" s="5" t="s">
        <v>8</v>
      </c>
      <c r="L23" s="26">
        <f>F23*0.072</f>
        <v>492479.99999999994</v>
      </c>
      <c r="M23" s="4" t="s">
        <v>4</v>
      </c>
      <c r="N23" s="6" t="s">
        <v>10</v>
      </c>
    </row>
    <row r="24" spans="2:14" ht="19" customHeight="1">
      <c r="B24" s="32"/>
      <c r="C24" s="5"/>
      <c r="D24" s="5"/>
      <c r="E24" s="5"/>
      <c r="F24" s="21"/>
      <c r="G24" s="4"/>
      <c r="H24" s="4"/>
      <c r="I24" s="21"/>
      <c r="J24" s="5"/>
      <c r="K24" s="5"/>
      <c r="L24" s="21"/>
      <c r="M24" s="4"/>
      <c r="N24" s="6"/>
    </row>
    <row r="25" spans="2:14" s="23" customFormat="1" ht="18.5" customHeight="1" thickBot="1">
      <c r="B25" s="33"/>
      <c r="C25" s="15"/>
      <c r="D25" s="15"/>
      <c r="E25" s="15"/>
      <c r="F25" s="27" t="s">
        <v>17</v>
      </c>
      <c r="G25" s="7"/>
      <c r="H25" s="7"/>
      <c r="I25" s="27"/>
      <c r="J25" s="7"/>
      <c r="K25" s="7"/>
      <c r="L25" s="27"/>
      <c r="M25" s="7"/>
      <c r="N25" s="8"/>
    </row>
    <row r="26" spans="2:14" ht="25" customHeight="1" thickBot="1">
      <c r="B26" s="32" t="s">
        <v>2</v>
      </c>
      <c r="C26" s="5"/>
      <c r="D26" s="5"/>
      <c r="E26" s="5"/>
      <c r="F26" s="24">
        <v>25000</v>
      </c>
      <c r="G26" s="4" t="s">
        <v>4</v>
      </c>
      <c r="H26" s="4" t="s">
        <v>5</v>
      </c>
      <c r="I26" s="24">
        <f>B5-B7</f>
        <v>4</v>
      </c>
      <c r="J26" s="5" t="s">
        <v>7</v>
      </c>
      <c r="K26" s="5" t="s">
        <v>8</v>
      </c>
      <c r="L26" s="26">
        <f>F26*I26</f>
        <v>100000</v>
      </c>
      <c r="M26" s="4" t="s">
        <v>4</v>
      </c>
      <c r="N26" s="6" t="s">
        <v>11</v>
      </c>
    </row>
    <row r="27" spans="2:14" s="23" customFormat="1" ht="17.5" customHeight="1" thickBot="1">
      <c r="B27" s="33"/>
      <c r="C27" s="15"/>
      <c r="D27" s="15"/>
      <c r="E27" s="15"/>
      <c r="F27" s="27" t="s">
        <v>18</v>
      </c>
      <c r="G27" s="7"/>
      <c r="H27" s="7"/>
      <c r="I27" s="27"/>
      <c r="J27" s="7"/>
      <c r="K27" s="7"/>
      <c r="L27" s="27"/>
      <c r="M27" s="7"/>
      <c r="N27" s="8"/>
    </row>
    <row r="28" spans="2:14" ht="25" customHeight="1" thickBot="1">
      <c r="B28" s="32"/>
      <c r="C28" s="5"/>
      <c r="D28" s="5"/>
      <c r="E28" s="5"/>
      <c r="F28" s="24">
        <v>12500</v>
      </c>
      <c r="G28" s="4" t="s">
        <v>4</v>
      </c>
      <c r="H28" s="4" t="s">
        <v>5</v>
      </c>
      <c r="I28" s="24">
        <f>B7</f>
        <v>1</v>
      </c>
      <c r="J28" s="4" t="s">
        <v>7</v>
      </c>
      <c r="K28" s="5" t="s">
        <v>8</v>
      </c>
      <c r="L28" s="26">
        <f>F28*I28</f>
        <v>12500</v>
      </c>
      <c r="M28" s="4" t="s">
        <v>4</v>
      </c>
      <c r="N28" s="6" t="s">
        <v>12</v>
      </c>
    </row>
    <row r="29" spans="2:14" ht="17" customHeight="1">
      <c r="B29" s="32"/>
      <c r="C29" s="5"/>
      <c r="D29" s="5"/>
      <c r="E29" s="5"/>
      <c r="F29" s="21"/>
      <c r="G29" s="4"/>
      <c r="H29" s="4"/>
      <c r="I29" s="21"/>
      <c r="J29" s="4"/>
      <c r="K29" s="5"/>
      <c r="L29" s="21"/>
      <c r="M29" s="4"/>
      <c r="N29" s="6"/>
    </row>
    <row r="30" spans="2:14" s="23" customFormat="1" ht="17.5" customHeight="1" thickBot="1">
      <c r="B30" s="33"/>
      <c r="C30" s="15"/>
      <c r="D30" s="15"/>
      <c r="E30" s="15"/>
      <c r="F30" s="27" t="s">
        <v>19</v>
      </c>
      <c r="G30" s="7"/>
      <c r="H30" s="7"/>
      <c r="I30" s="27"/>
      <c r="J30" s="7"/>
      <c r="K30" s="7"/>
      <c r="L30" s="27"/>
      <c r="M30" s="7"/>
      <c r="N30" s="8"/>
    </row>
    <row r="31" spans="2:14" ht="25" customHeight="1" thickBot="1">
      <c r="B31" s="32" t="s">
        <v>3</v>
      </c>
      <c r="C31" s="5"/>
      <c r="D31" s="5"/>
      <c r="E31" s="5"/>
      <c r="F31" s="24">
        <v>22000</v>
      </c>
      <c r="G31" s="4" t="s">
        <v>4</v>
      </c>
      <c r="H31" s="4"/>
      <c r="I31" s="21"/>
      <c r="J31" s="4"/>
      <c r="K31" s="4" t="s">
        <v>8</v>
      </c>
      <c r="L31" s="26">
        <v>22000</v>
      </c>
      <c r="M31" s="4" t="s">
        <v>4</v>
      </c>
      <c r="N31" s="9" t="s">
        <v>13</v>
      </c>
    </row>
    <row r="32" spans="2:14" ht="18.5" thickBot="1">
      <c r="B32" s="32"/>
      <c r="C32" s="5"/>
      <c r="D32" s="5"/>
      <c r="E32" s="5"/>
      <c r="F32" s="21"/>
      <c r="G32" s="4"/>
      <c r="H32" s="4"/>
      <c r="I32" s="21"/>
      <c r="J32" s="4"/>
      <c r="K32" s="4"/>
      <c r="L32" s="21"/>
      <c r="M32" s="4"/>
      <c r="N32" s="9"/>
    </row>
    <row r="33" spans="2:14" ht="35.5" customHeight="1" thickBot="1">
      <c r="B33" s="32" t="s">
        <v>9</v>
      </c>
      <c r="C33" s="5"/>
      <c r="D33" s="5"/>
      <c r="E33" s="5"/>
      <c r="F33" s="21" t="s">
        <v>21</v>
      </c>
      <c r="G33" s="4"/>
      <c r="H33" s="4"/>
      <c r="I33" s="21"/>
      <c r="J33" s="4"/>
      <c r="K33" s="4" t="s">
        <v>8</v>
      </c>
      <c r="L33" s="24">
        <f>ROUNDDOWN(IF(L23+L26+L28+L31&gt;=650000,650000,L23+L26+L28+L31),-2)</f>
        <v>626900</v>
      </c>
      <c r="M33" s="4"/>
      <c r="N33" s="9" t="s">
        <v>14</v>
      </c>
    </row>
    <row r="34" spans="2:14" ht="18.5" thickBot="1">
      <c r="B34" s="34"/>
      <c r="C34" s="16"/>
      <c r="D34" s="16"/>
      <c r="E34" s="16"/>
      <c r="F34" s="28"/>
      <c r="G34" s="10"/>
      <c r="H34" s="10"/>
      <c r="I34" s="28"/>
      <c r="J34" s="10"/>
      <c r="K34" s="10"/>
      <c r="L34" s="28" t="s">
        <v>15</v>
      </c>
      <c r="M34" s="10"/>
      <c r="N34" s="11"/>
    </row>
    <row r="35" spans="2:14" ht="18.5" thickBot="1">
      <c r="B35" s="4"/>
    </row>
    <row r="36" spans="2:14" ht="18.5" thickBot="1">
      <c r="B36" s="30" t="s">
        <v>20</v>
      </c>
      <c r="C36" s="13"/>
      <c r="D36" s="13"/>
      <c r="E36" s="13"/>
    </row>
    <row r="37" spans="2:14" ht="18.5" thickBot="1">
      <c r="B37" s="31"/>
      <c r="C37" s="14"/>
      <c r="D37" s="14"/>
      <c r="E37" s="14"/>
      <c r="F37" s="22" t="s">
        <v>16</v>
      </c>
      <c r="G37" s="2"/>
      <c r="H37" s="2"/>
      <c r="I37" s="22"/>
      <c r="J37" s="2"/>
      <c r="K37" s="2"/>
      <c r="L37" s="22"/>
      <c r="M37" s="2"/>
      <c r="N37" s="3"/>
    </row>
    <row r="38" spans="2:14" ht="24.5" customHeight="1" thickBot="1">
      <c r="B38" s="32" t="s">
        <v>1</v>
      </c>
      <c r="C38" s="5"/>
      <c r="D38" s="5"/>
      <c r="E38" s="5"/>
      <c r="F38" s="24">
        <f>F23</f>
        <v>6840000</v>
      </c>
      <c r="G38" s="4" t="s">
        <v>4</v>
      </c>
      <c r="H38" s="4" t="s">
        <v>5</v>
      </c>
      <c r="I38" s="25">
        <v>2.35</v>
      </c>
      <c r="J38" s="5" t="s">
        <v>6</v>
      </c>
      <c r="K38" s="5" t="s">
        <v>8</v>
      </c>
      <c r="L38" s="26">
        <f>F38*0.0235</f>
        <v>160740</v>
      </c>
      <c r="M38" s="4" t="s">
        <v>4</v>
      </c>
      <c r="N38" s="6" t="s">
        <v>10</v>
      </c>
    </row>
    <row r="39" spans="2:14">
      <c r="B39" s="32"/>
      <c r="C39" s="5"/>
      <c r="D39" s="5"/>
      <c r="E39" s="5"/>
      <c r="F39" s="21"/>
      <c r="G39" s="4"/>
      <c r="H39" s="4"/>
      <c r="I39" s="21"/>
      <c r="J39" s="5"/>
      <c r="K39" s="5"/>
      <c r="L39" s="21"/>
      <c r="M39" s="4"/>
      <c r="N39" s="6"/>
    </row>
    <row r="40" spans="2:14" ht="18.5" thickBot="1">
      <c r="B40" s="33"/>
      <c r="C40" s="15"/>
      <c r="D40" s="15"/>
      <c r="E40" s="15"/>
      <c r="F40" s="27" t="s">
        <v>17</v>
      </c>
      <c r="G40" s="7"/>
      <c r="H40" s="7"/>
      <c r="I40" s="27"/>
      <c r="J40" s="7"/>
      <c r="K40" s="7"/>
      <c r="L40" s="27"/>
      <c r="M40" s="7"/>
      <c r="N40" s="8"/>
    </row>
    <row r="41" spans="2:14" ht="24.5" customHeight="1" thickBot="1">
      <c r="B41" s="32" t="s">
        <v>2</v>
      </c>
      <c r="C41" s="5"/>
      <c r="D41" s="5"/>
      <c r="E41" s="5"/>
      <c r="F41" s="24">
        <v>11000</v>
      </c>
      <c r="G41" s="4" t="s">
        <v>4</v>
      </c>
      <c r="H41" s="4" t="s">
        <v>5</v>
      </c>
      <c r="I41" s="24">
        <f>I26</f>
        <v>4</v>
      </c>
      <c r="J41" s="5" t="s">
        <v>7</v>
      </c>
      <c r="K41" s="5" t="s">
        <v>8</v>
      </c>
      <c r="L41" s="26">
        <f>F41*I41</f>
        <v>44000</v>
      </c>
      <c r="M41" s="4" t="s">
        <v>4</v>
      </c>
      <c r="N41" s="6" t="s">
        <v>11</v>
      </c>
    </row>
    <row r="42" spans="2:14" ht="18.5" thickBot="1">
      <c r="B42" s="33"/>
      <c r="C42" s="15"/>
      <c r="D42" s="15"/>
      <c r="E42" s="15"/>
      <c r="F42" s="27" t="s">
        <v>18</v>
      </c>
      <c r="G42" s="7"/>
      <c r="H42" s="7"/>
      <c r="I42" s="27"/>
      <c r="J42" s="7"/>
      <c r="K42" s="7"/>
      <c r="L42" s="27"/>
      <c r="M42" s="7"/>
      <c r="N42" s="8"/>
    </row>
    <row r="43" spans="2:14" ht="24.5" customHeight="1" thickBot="1">
      <c r="B43" s="32"/>
      <c r="C43" s="5"/>
      <c r="D43" s="5"/>
      <c r="E43" s="5"/>
      <c r="F43" s="24">
        <v>5500</v>
      </c>
      <c r="G43" s="4" t="s">
        <v>4</v>
      </c>
      <c r="H43" s="4" t="s">
        <v>5</v>
      </c>
      <c r="I43" s="24">
        <f>I28</f>
        <v>1</v>
      </c>
      <c r="J43" s="4" t="s">
        <v>7</v>
      </c>
      <c r="K43" s="5" t="s">
        <v>8</v>
      </c>
      <c r="L43" s="26">
        <f>F43*I43</f>
        <v>5500</v>
      </c>
      <c r="M43" s="4" t="s">
        <v>4</v>
      </c>
      <c r="N43" s="6" t="s">
        <v>12</v>
      </c>
    </row>
    <row r="44" spans="2:14">
      <c r="B44" s="32"/>
      <c r="C44" s="5"/>
      <c r="D44" s="5"/>
      <c r="E44" s="5"/>
      <c r="F44" s="21"/>
      <c r="G44" s="4"/>
      <c r="H44" s="4"/>
      <c r="I44" s="21"/>
      <c r="J44" s="4"/>
      <c r="K44" s="5"/>
      <c r="L44" s="21"/>
      <c r="M44" s="4"/>
      <c r="N44" s="6"/>
    </row>
    <row r="45" spans="2:14" ht="18.5" thickBot="1">
      <c r="B45" s="33"/>
      <c r="C45" s="15"/>
      <c r="D45" s="15"/>
      <c r="E45" s="15"/>
      <c r="F45" s="27" t="s">
        <v>19</v>
      </c>
      <c r="G45" s="7"/>
      <c r="H45" s="7"/>
      <c r="I45" s="27"/>
      <c r="J45" s="7"/>
      <c r="K45" s="7"/>
      <c r="L45" s="27"/>
      <c r="M45" s="7"/>
      <c r="N45" s="8"/>
    </row>
    <row r="46" spans="2:14" ht="24.5" customHeight="1" thickBot="1">
      <c r="B46" s="32" t="s">
        <v>3</v>
      </c>
      <c r="C46" s="5"/>
      <c r="D46" s="5"/>
      <c r="E46" s="5"/>
      <c r="F46" s="24">
        <v>8000</v>
      </c>
      <c r="G46" s="4" t="s">
        <v>4</v>
      </c>
      <c r="H46" s="4" t="s">
        <v>5</v>
      </c>
      <c r="I46" s="21"/>
      <c r="J46" s="4"/>
      <c r="K46" s="4" t="s">
        <v>8</v>
      </c>
      <c r="L46" s="26">
        <v>8000</v>
      </c>
      <c r="M46" s="4" t="s">
        <v>4</v>
      </c>
      <c r="N46" s="9" t="s">
        <v>13</v>
      </c>
    </row>
    <row r="47" spans="2:14" ht="18.5" thickBot="1">
      <c r="B47" s="32"/>
      <c r="C47" s="5"/>
      <c r="D47" s="5"/>
      <c r="E47" s="5"/>
      <c r="F47" s="21"/>
      <c r="G47" s="4"/>
      <c r="H47" s="4"/>
      <c r="I47" s="21"/>
      <c r="J47" s="4"/>
      <c r="K47" s="4"/>
      <c r="L47" s="21"/>
      <c r="M47" s="4"/>
      <c r="N47" s="9"/>
    </row>
    <row r="48" spans="2:14" ht="34.5" customHeight="1" thickBot="1">
      <c r="B48" s="32" t="s">
        <v>9</v>
      </c>
      <c r="C48" s="5"/>
      <c r="D48" s="5"/>
      <c r="E48" s="5"/>
      <c r="F48" s="21" t="s">
        <v>21</v>
      </c>
      <c r="G48" s="4"/>
      <c r="H48" s="4"/>
      <c r="I48" s="21"/>
      <c r="J48" s="4"/>
      <c r="K48" s="4" t="s">
        <v>8</v>
      </c>
      <c r="L48" s="24">
        <f>ROUNDDOWN(IF(L38+L41+L43+L46&gt;=240000,240000,L38+L41+L43+L46),-2)</f>
        <v>218200</v>
      </c>
      <c r="M48" s="4"/>
      <c r="N48" s="9" t="s">
        <v>22</v>
      </c>
    </row>
    <row r="49" spans="2:14" ht="18.5" thickBot="1">
      <c r="B49" s="34"/>
      <c r="C49" s="16"/>
      <c r="D49" s="16"/>
      <c r="E49" s="16"/>
      <c r="F49" s="28"/>
      <c r="G49" s="10"/>
      <c r="H49" s="10"/>
      <c r="I49" s="28"/>
      <c r="J49" s="10"/>
      <c r="K49" s="10"/>
      <c r="L49" s="28" t="s">
        <v>23</v>
      </c>
      <c r="M49" s="10"/>
      <c r="N49" s="11"/>
    </row>
    <row r="50" spans="2:14" ht="18.5" thickBot="1">
      <c r="B50" s="4"/>
    </row>
    <row r="51" spans="2:14" ht="18.5" thickBot="1">
      <c r="B51" s="30" t="s">
        <v>26</v>
      </c>
      <c r="C51" s="13"/>
      <c r="D51" s="13"/>
      <c r="E51" s="13"/>
    </row>
    <row r="52" spans="2:14" ht="18.5" thickBot="1">
      <c r="B52" s="31"/>
      <c r="C52" s="14"/>
      <c r="D52" s="14"/>
      <c r="E52" s="14"/>
      <c r="F52" s="22" t="s">
        <v>16</v>
      </c>
      <c r="G52" s="2"/>
      <c r="H52" s="2"/>
      <c r="I52" s="22"/>
      <c r="J52" s="2"/>
      <c r="K52" s="2"/>
      <c r="L52" s="22"/>
      <c r="M52" s="2"/>
      <c r="N52" s="3"/>
    </row>
    <row r="53" spans="2:14" ht="24.5" customHeight="1" thickBot="1">
      <c r="B53" s="32" t="s">
        <v>1</v>
      </c>
      <c r="C53" s="5"/>
      <c r="D53" s="5"/>
      <c r="E53" s="5"/>
      <c r="F53" s="24">
        <f>SUM(
    IF(AND(D9&gt;=40, D9&lt;=64), MAX(B9-430000, 0), 0),
    IF(AND(D10&gt;=40, D10&lt;=64), MAX(B10-430000, 0), 0),
    IF(AND(D11&gt;=40, D11&lt;=64), MAX(B11-430000, 0), 0),
    IF(AND(D12&gt;=40, D12&lt;=64), MAX(B12-430000, 0), 0),
    IF(AND(D13&gt;=40, D13&lt;=64), MAX(B13-430000, 0), 0),
    IF(AND(D14&gt;=40, D14&lt;=64), MAX(B14-430000, 0), 0)
)</f>
        <v>6720000</v>
      </c>
      <c r="G53" s="4" t="s">
        <v>4</v>
      </c>
      <c r="H53" s="4" t="s">
        <v>5</v>
      </c>
      <c r="I53" s="25">
        <v>1.9</v>
      </c>
      <c r="J53" s="5" t="s">
        <v>6</v>
      </c>
      <c r="K53" s="5" t="s">
        <v>8</v>
      </c>
      <c r="L53" s="26">
        <f>F53*0.019</f>
        <v>127680</v>
      </c>
      <c r="M53" s="4" t="s">
        <v>4</v>
      </c>
      <c r="N53" s="6" t="s">
        <v>10</v>
      </c>
    </row>
    <row r="54" spans="2:14">
      <c r="B54" s="32"/>
      <c r="C54" s="5"/>
      <c r="D54" s="5"/>
      <c r="E54" s="5"/>
      <c r="F54" s="21"/>
      <c r="G54" s="4"/>
      <c r="H54" s="4"/>
      <c r="I54" s="21"/>
      <c r="J54" s="5"/>
      <c r="K54" s="5"/>
      <c r="L54" s="21"/>
      <c r="M54" s="4"/>
      <c r="N54" s="6"/>
    </row>
    <row r="55" spans="2:14" ht="18.5" thickBot="1">
      <c r="B55" s="33"/>
      <c r="C55" s="15"/>
      <c r="D55" s="15"/>
      <c r="E55" s="15"/>
      <c r="F55" s="27" t="s">
        <v>45</v>
      </c>
      <c r="G55" s="7"/>
      <c r="H55" s="7"/>
      <c r="I55" s="27"/>
      <c r="J55" s="7"/>
      <c r="K55" s="7"/>
      <c r="L55" s="27"/>
      <c r="M55" s="7"/>
      <c r="N55" s="8"/>
    </row>
    <row r="56" spans="2:14" ht="25.5" customHeight="1" thickBot="1">
      <c r="B56" s="32" t="s">
        <v>2</v>
      </c>
      <c r="C56" s="5"/>
      <c r="D56" s="5"/>
      <c r="E56" s="5"/>
      <c r="F56" s="24">
        <v>14500</v>
      </c>
      <c r="G56" s="4" t="s">
        <v>4</v>
      </c>
      <c r="H56" s="4" t="s">
        <v>5</v>
      </c>
      <c r="I56" s="24">
        <f>B6</f>
        <v>2</v>
      </c>
      <c r="J56" s="5" t="s">
        <v>7</v>
      </c>
      <c r="K56" s="5" t="s">
        <v>8</v>
      </c>
      <c r="L56" s="26">
        <f>F56*I56</f>
        <v>29000</v>
      </c>
      <c r="M56" s="4" t="s">
        <v>4</v>
      </c>
      <c r="N56" s="6" t="s">
        <v>11</v>
      </c>
    </row>
    <row r="57" spans="2:14" ht="18.5" thickBot="1">
      <c r="B57" s="32"/>
      <c r="C57" s="5"/>
      <c r="D57" s="5"/>
      <c r="E57" s="5"/>
      <c r="F57" s="21"/>
      <c r="G57" s="4"/>
      <c r="H57" s="4"/>
      <c r="I57" s="21"/>
      <c r="J57" s="4"/>
      <c r="K57" s="4"/>
      <c r="L57" s="21"/>
      <c r="M57" s="4"/>
      <c r="N57" s="9"/>
    </row>
    <row r="58" spans="2:14" ht="35" customHeight="1" thickBot="1">
      <c r="B58" s="32" t="s">
        <v>9</v>
      </c>
      <c r="C58" s="5"/>
      <c r="D58" s="5"/>
      <c r="E58" s="5"/>
      <c r="F58" s="21" t="s">
        <v>48</v>
      </c>
      <c r="G58" s="4"/>
      <c r="H58" s="4"/>
      <c r="I58" s="21"/>
      <c r="J58" s="4"/>
      <c r="K58" s="4" t="s">
        <v>8</v>
      </c>
      <c r="L58" s="24">
        <f>ROUNDDOWN(IF(L53+L56&gt;=170000,170000,L53+L56),-2)</f>
        <v>156600</v>
      </c>
      <c r="M58" s="4" t="s">
        <v>4</v>
      </c>
      <c r="N58" s="9" t="s">
        <v>24</v>
      </c>
    </row>
    <row r="59" spans="2:14" ht="18.5" thickBot="1">
      <c r="B59" s="34"/>
      <c r="C59" s="16"/>
      <c r="D59" s="16"/>
      <c r="E59" s="16"/>
      <c r="F59" s="28"/>
      <c r="G59" s="10"/>
      <c r="H59" s="10"/>
      <c r="I59" s="28"/>
      <c r="J59" s="10"/>
      <c r="K59" s="10"/>
      <c r="L59" s="28" t="s">
        <v>25</v>
      </c>
      <c r="M59" s="10"/>
      <c r="N59" s="11"/>
    </row>
    <row r="60" spans="2:14">
      <c r="B60" s="21"/>
    </row>
    <row r="61" spans="2:14">
      <c r="B61" s="29" t="s">
        <v>32</v>
      </c>
      <c r="C61" s="17"/>
      <c r="D61" s="17"/>
      <c r="E61" s="17"/>
    </row>
    <row r="62" spans="2:14">
      <c r="B62" s="21" t="s">
        <v>29</v>
      </c>
    </row>
    <row r="63" spans="2:14">
      <c r="B63" s="29" t="s">
        <v>33</v>
      </c>
      <c r="C63" s="17"/>
      <c r="D63" s="17"/>
      <c r="E63" s="17"/>
    </row>
    <row r="64" spans="2:14">
      <c r="B64" s="21" t="s">
        <v>30</v>
      </c>
    </row>
    <row r="65" spans="2:2">
      <c r="B65" s="20" t="s">
        <v>31</v>
      </c>
    </row>
  </sheetData>
  <sheetProtection algorithmName="SHA-512" hashValue="7vuIWiSYpHcvaQ9T0rgBlzYMoZrQfP1ld9ZAAvVKUVYRNlR4WADeguBudDsEp4SVe4WK9Qcu2osRwda2GJBfQA==" saltValue="Zvu8U+iYuhBzlsQ5S7Iepw==" spinCount="100000" sheet="1" objects="1" scenarios="1"/>
  <phoneticPr fontId="3"/>
  <pageMargins left="0.23622047244094491" right="0.23622047244094491" top="0" bottom="0" header="0.31496062992125984" footer="0.31496062992125984"/>
  <pageSetup paperSize="9" scale="6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豊田佳奈</dc:creator>
  <cp:lastModifiedBy>佳奈 豊田</cp:lastModifiedBy>
  <cp:lastPrinted>2024-10-05T13:35:10Z</cp:lastPrinted>
  <dcterms:created xsi:type="dcterms:W3CDTF">2015-06-05T18:19:34Z</dcterms:created>
  <dcterms:modified xsi:type="dcterms:W3CDTF">2024-10-05T13:40:59Z</dcterms:modified>
</cp:coreProperties>
</file>